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1"/>
  </bookViews>
  <sheets>
    <sheet name="P &amp; L" sheetId="1" r:id="rId1"/>
    <sheet name="B S" sheetId="2" r:id="rId2"/>
  </sheets>
  <definedNames>
    <definedName name="_xlnm.Print_Area" localSheetId="1">'B S'!$A$1:$G$56</definedName>
    <definedName name="_xlnm.Print_Area" localSheetId="0">'P &amp; L'!$A$1:$L$76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<sst xmlns="http://schemas.openxmlformats.org/spreadsheetml/2006/main" count="162" uniqueCount="127">
  <si>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</si>
  <si>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</si>
  <si>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</si>
  <si>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</si>
  <si>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</si>
  <si>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</si>
  <si>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</si>
  <si>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</si>
  <si>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</si>
  <si>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</si>
  <si>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</si>
  <si>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</si>
  <si>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</si>
  <si>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</si>
  <si>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</si>
  <si>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</si>
  <si>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</si>
  <si>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</si>
  <si>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</si>
  <si>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</si>
  <si>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</si>
  <si>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</si>
  <si>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</si>
  <si>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</si>
  <si>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</si>
  <si>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</si>
  <si>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</si>
  <si>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</si>
  <si>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</si>
  <si>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</si>
  <si>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</si>
  <si>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</si>
  <si>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</si>
  <si>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</si>
  <si>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</si>
  <si>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</si>
  <si>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</si>
  <si>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</si>
  <si>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</si>
  <si>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</si>
  <si>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</si>
  <si>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</si>
  <si>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</si>
  <si>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</si>
  <si>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</si>
  <si>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</si>
  <si>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</si>
  <si>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</si>
  <si>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</si>
  <si>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</si>
  <si>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</si>
  <si>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</si>
  <si>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</si>
  <si>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</si>
  <si>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</si>
  <si>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</si>
  <si>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</si>
  <si>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</si>
  <si>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</si>
  <si>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</si>
  <si>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</si>
  <si>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</si>
  <si>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</si>
  <si>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</si>
  <si>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</si>
  <si>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</si>
  <si>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</si>
  <si>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</si>
  <si>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</si>
  <si>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</si>
  <si>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</si>
  <si>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</si>
  <si>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</si>
  <si>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</si>
  <si>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</si>
  <si>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</si>
  <si>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</si>
  <si>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</si>
  <si>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</si>
  <si>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</si>
  <si>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</si>
  <si>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</si>
  <si>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</si>
  <si>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</si>
  <si>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</si>
  <si>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</si>
  <si>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</si>
  <si>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</si>
  <si>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</si>
  <si>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</si>
  <si>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</si>
  <si>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</si>
  <si>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</si>
  <si>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</si>
  <si>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</si>
  <si>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</si>
  <si>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</si>
  <si>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</si>
  <si>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</si>
  <si>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</si>
  <si>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</si>
  <si>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</si>
  <si>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</si>
  <si>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</si>
  <si>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</si>
  <si>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</si>
  <si>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</si>
  <si>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</si>
  <si>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</si>
  <si>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</si>
  <si>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</si>
  <si>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</si>
  <si>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</si>
  <si>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</si>
  <si>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</si>
  <si>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</si>
  <si>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CONSOLIDATED BALANCE SHEET</t>
  </si>
  <si>
    <t>(i)  Basic (based on 84.4 million</t>
  </si>
  <si>
    <t>(ii)  Fully diluted (based on 101.2 million</t>
  </si>
  <si>
    <t>LAST QTR TO</t>
  </si>
  <si>
    <t>DATE</t>
  </si>
  <si>
    <t>FEB - APR 00</t>
  </si>
  <si>
    <t>NO OF SHARES</t>
  </si>
  <si>
    <t>DILUTED</t>
  </si>
  <si>
    <t>PRECEEDING</t>
  </si>
  <si>
    <t>Exchange Reserve</t>
  </si>
  <si>
    <t>QUARTERLY REPORT - FOR QUARTER ENDED 31 OCTOBER 2000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</si>
</sst>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4" fontId="5" fillId="0" borderId="1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3" fontId="5" fillId="0" borderId="0" xfId="15" applyNumberFormat="1" applyFont="1" applyBorder="1" applyAlignment="1">
      <alignment vertical="center"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 vertical="center"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 quotePrefix="1">
      <alignment horizontal="center" vertic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3" fontId="5" fillId="2" borderId="0" xfId="15" applyNumberFormat="1" applyFont="1" applyFill="1" applyBorder="1" applyAlignment="1" quotePrefix="1">
      <alignment horizontal="center"/>
    </xf>
    <xf numFmtId="173" fontId="5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Alignment="1">
      <alignment horizontal="center"/>
    </xf>
    <xf numFmtId="173" fontId="5" fillId="2" borderId="0" xfId="0" applyNumberFormat="1" applyFont="1" applyFill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0" xfId="15" applyFont="1" applyFill="1" applyAlignment="1" quotePrefix="1">
      <alignment horizontal="center"/>
    </xf>
    <xf numFmtId="14" fontId="5" fillId="2" borderId="1" xfId="0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 quotePrefix="1">
      <alignment horizontal="center"/>
    </xf>
    <xf numFmtId="173" fontId="5" fillId="2" borderId="0" xfId="0" applyNumberFormat="1" applyFont="1" applyFill="1" applyBorder="1" applyAlignment="1" quotePrefix="1">
      <alignment horizontal="center"/>
    </xf>
    <xf numFmtId="43" fontId="5" fillId="2" borderId="0" xfId="15" applyFont="1" applyFill="1" applyBorder="1" applyAlignment="1" quotePrefix="1">
      <alignment horizontal="center"/>
    </xf>
    <xf numFmtId="43" fontId="5" fillId="2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43" fontId="5" fillId="0" borderId="0" xfId="15" applyFont="1" applyFill="1" applyAlignment="1" quotePrefix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173" fontId="5" fillId="0" borderId="2" xfId="15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173" fontId="5" fillId="0" borderId="1" xfId="15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3" fontId="5" fillId="0" borderId="0" xfId="0" applyNumberFormat="1" applyFont="1" applyFill="1" applyAlignment="1" quotePrefix="1">
      <alignment/>
    </xf>
    <xf numFmtId="175" fontId="5" fillId="0" borderId="0" xfId="15" applyNumberFormat="1" applyFont="1" applyBorder="1" applyAlignment="1">
      <alignment/>
    </xf>
    <xf numFmtId="43" fontId="5" fillId="0" borderId="0" xfId="15" applyFont="1" applyFill="1" applyAlignment="1">
      <alignment/>
    </xf>
    <xf numFmtId="173" fontId="5" fillId="0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4" fontId="5" fillId="0" borderId="1" xfId="0" applyNumberFormat="1" applyFont="1" applyBorder="1" applyAlignment="1" quotePrefix="1">
      <alignment horizontal="center"/>
    </xf>
    <xf numFmtId="14" fontId="5" fillId="0" borderId="1" xfId="0" applyNumberFormat="1" applyFont="1" applyBorder="1" applyAlignment="1" quotePrefix="1">
      <alignment horizontal="center"/>
    </xf>
    <xf numFmtId="174" fontId="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9"/>
  <sheetViews>
    <sheetView zoomScale="75" zoomScaleNormal="75" workbookViewId="0" topLeftCell="C67">
      <selection activeCell="K68" sqref="K68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8.421875" style="2" customWidth="1"/>
    <col min="5" max="5" width="13.7109375" style="77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88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2" customWidth="1"/>
    <col min="15" max="15" width="10.28125" style="2" customWidth="1"/>
    <col min="16" max="23" width="9.140625" style="2" customWidth="1"/>
    <col min="24" max="24" width="11.14062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spans="1:3" ht="12.75">
      <c r="A1" s="1" t="s">
        <v>114</v>
      </c>
      <c r="B1" s="1"/>
      <c r="C1" s="1"/>
    </row>
    <row r="2" spans="1:3" ht="12.75">
      <c r="A2" s="1" t="s">
        <v>126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14" ht="12.75">
      <c r="E5" s="88" t="s">
        <v>75</v>
      </c>
      <c r="F5" s="88"/>
      <c r="G5" s="88"/>
      <c r="H5" s="75"/>
      <c r="I5" s="88" t="s">
        <v>77</v>
      </c>
      <c r="J5" s="89"/>
      <c r="K5" s="75"/>
      <c r="L5" s="75"/>
      <c r="N5" s="75"/>
    </row>
    <row r="6" spans="5:28" ht="12.75">
      <c r="E6" s="75" t="s">
        <v>78</v>
      </c>
      <c r="F6" s="88"/>
      <c r="G6" s="75" t="s">
        <v>80</v>
      </c>
      <c r="H6" s="75"/>
      <c r="I6" s="88" t="s">
        <v>78</v>
      </c>
      <c r="J6" s="89"/>
      <c r="K6" s="75" t="s">
        <v>80</v>
      </c>
      <c r="L6" s="75"/>
      <c r="N6" s="54" t="s">
        <v>119</v>
      </c>
      <c r="T6" s="5" t="s">
        <v>1</v>
      </c>
      <c r="U6" s="5" t="s">
        <v>2</v>
      </c>
      <c r="V6" s="5" t="s">
        <v>3</v>
      </c>
      <c r="W6" s="5" t="s">
        <v>4</v>
      </c>
      <c r="X6" s="5" t="s">
        <v>5</v>
      </c>
      <c r="Y6" s="5" t="s">
        <v>6</v>
      </c>
      <c r="Z6" s="5" t="s">
        <v>7</v>
      </c>
      <c r="AA6" s="5" t="s">
        <v>8</v>
      </c>
      <c r="AB6" s="6" t="s">
        <v>9</v>
      </c>
    </row>
    <row r="7" spans="5:28" ht="12.75">
      <c r="E7" s="116" t="s">
        <v>10</v>
      </c>
      <c r="F7" s="116"/>
      <c r="G7" s="116" t="s">
        <v>81</v>
      </c>
      <c r="H7" s="116"/>
      <c r="I7" s="120" t="s">
        <v>10</v>
      </c>
      <c r="J7" s="120"/>
      <c r="K7" s="116" t="s">
        <v>81</v>
      </c>
      <c r="L7" s="116"/>
      <c r="N7" s="54" t="s">
        <v>120</v>
      </c>
      <c r="Q7" s="7">
        <v>35886</v>
      </c>
      <c r="T7" s="8"/>
      <c r="U7" s="8"/>
      <c r="V7" s="8"/>
      <c r="W7" s="8"/>
      <c r="X7" s="8"/>
      <c r="Y7" s="8"/>
      <c r="Z7" s="8"/>
      <c r="AA7" s="8"/>
      <c r="AB7" s="8"/>
    </row>
    <row r="8" spans="5:28" ht="12.75">
      <c r="E8" s="116" t="s">
        <v>79</v>
      </c>
      <c r="F8" s="116"/>
      <c r="G8" s="116" t="s">
        <v>79</v>
      </c>
      <c r="H8" s="116"/>
      <c r="I8" s="120" t="s">
        <v>82</v>
      </c>
      <c r="J8" s="120"/>
      <c r="K8" s="116" t="s">
        <v>83</v>
      </c>
      <c r="L8" s="116"/>
      <c r="M8" s="4"/>
      <c r="N8" s="54" t="s">
        <v>121</v>
      </c>
      <c r="O8" s="4"/>
      <c r="Q8" s="2" t="s">
        <v>11</v>
      </c>
      <c r="T8" s="9">
        <f>9257.81/1000</f>
        <v>9.25781</v>
      </c>
      <c r="U8" s="9">
        <f>370016/1000</f>
        <v>370.016</v>
      </c>
      <c r="V8" s="9">
        <f>1594365/1000</f>
        <v>1594.365</v>
      </c>
      <c r="W8" s="9">
        <v>0</v>
      </c>
      <c r="X8" s="9">
        <f>295591/1000</f>
        <v>295.591</v>
      </c>
      <c r="Y8" s="9">
        <v>0</v>
      </c>
      <c r="Z8" s="9">
        <v>0</v>
      </c>
      <c r="AA8" s="9">
        <v>2045</v>
      </c>
      <c r="AB8" s="9">
        <f>SUM(T8:AA8)</f>
        <v>4314.22981</v>
      </c>
    </row>
    <row r="9" spans="5:15" ht="12.75">
      <c r="E9" s="118">
        <v>36830</v>
      </c>
      <c r="F9" s="118"/>
      <c r="G9" s="117">
        <f>+E9-366</f>
        <v>36464</v>
      </c>
      <c r="H9" s="117"/>
      <c r="I9" s="121">
        <f>E9</f>
        <v>36830</v>
      </c>
      <c r="J9" s="121"/>
      <c r="K9" s="119">
        <f>+G9</f>
        <v>36464</v>
      </c>
      <c r="L9" s="119"/>
      <c r="M9" s="5"/>
      <c r="N9" s="68"/>
      <c r="O9" s="5"/>
    </row>
    <row r="10" spans="5:28" ht="12.75">
      <c r="E10" s="114" t="s">
        <v>12</v>
      </c>
      <c r="F10" s="114"/>
      <c r="G10" s="114" t="s">
        <v>12</v>
      </c>
      <c r="H10" s="114"/>
      <c r="I10" s="115" t="s">
        <v>12</v>
      </c>
      <c r="J10" s="115"/>
      <c r="K10" s="114" t="s">
        <v>12</v>
      </c>
      <c r="L10" s="114"/>
      <c r="N10" s="55"/>
      <c r="Q10" s="2" t="s">
        <v>13</v>
      </c>
      <c r="T10" s="11">
        <f>170/1000</f>
        <v>0.17</v>
      </c>
      <c r="U10" s="11">
        <v>0</v>
      </c>
      <c r="V10" s="11">
        <v>0</v>
      </c>
      <c r="W10" s="11">
        <v>423.6</v>
      </c>
      <c r="X10" s="11">
        <f>(49627+205628)/1000</f>
        <v>255.255</v>
      </c>
      <c r="Y10" s="11">
        <v>0</v>
      </c>
      <c r="Z10" s="11">
        <v>1</v>
      </c>
      <c r="AA10" s="11">
        <v>1002</v>
      </c>
      <c r="AB10" s="11">
        <f>SUM(T10:AA10)</f>
        <v>1682.025</v>
      </c>
    </row>
    <row r="11" spans="6:14" ht="12.75">
      <c r="F11" s="77"/>
      <c r="N11" s="56"/>
    </row>
    <row r="12" spans="1:17" ht="12.75">
      <c r="A12" s="12" t="s">
        <v>14</v>
      </c>
      <c r="B12" s="4" t="s">
        <v>15</v>
      </c>
      <c r="C12" s="2" t="s">
        <v>16</v>
      </c>
      <c r="E12" s="78">
        <f>I12-N12</f>
        <v>31127</v>
      </c>
      <c r="F12" s="78"/>
      <c r="G12" s="22">
        <v>30362</v>
      </c>
      <c r="H12" s="45"/>
      <c r="I12" s="90">
        <v>91613</v>
      </c>
      <c r="K12" s="101">
        <v>89461</v>
      </c>
      <c r="L12" s="15"/>
      <c r="M12" s="14"/>
      <c r="N12" s="57">
        <v>60486</v>
      </c>
      <c r="O12" s="14"/>
      <c r="Q12" s="2" t="s">
        <v>17</v>
      </c>
    </row>
    <row r="13" spans="1:15" ht="12.75">
      <c r="A13" s="12"/>
      <c r="B13" s="4"/>
      <c r="E13" s="78"/>
      <c r="F13" s="78"/>
      <c r="G13" s="27"/>
      <c r="H13" s="27"/>
      <c r="I13" s="91"/>
      <c r="K13" s="102"/>
      <c r="L13" s="15"/>
      <c r="M13" s="14"/>
      <c r="N13" s="69"/>
      <c r="O13" s="14"/>
    </row>
    <row r="14" spans="1:15" ht="12.75">
      <c r="A14" s="12"/>
      <c r="B14" s="4" t="s">
        <v>18</v>
      </c>
      <c r="C14" s="2" t="s">
        <v>19</v>
      </c>
      <c r="E14" s="78">
        <f>I14-N14</f>
        <v>15</v>
      </c>
      <c r="F14" s="78"/>
      <c r="G14" s="48">
        <v>0</v>
      </c>
      <c r="H14" s="45"/>
      <c r="I14" s="90">
        <v>33</v>
      </c>
      <c r="K14" s="101">
        <v>43</v>
      </c>
      <c r="L14" s="15"/>
      <c r="M14" s="14"/>
      <c r="N14" s="57">
        <v>18</v>
      </c>
      <c r="O14" s="14"/>
    </row>
    <row r="15" spans="1:15" ht="12.75">
      <c r="A15" s="12"/>
      <c r="B15" s="4"/>
      <c r="E15" s="78"/>
      <c r="F15" s="78"/>
      <c r="G15" s="41"/>
      <c r="H15" s="27"/>
      <c r="I15" s="91"/>
      <c r="K15" s="101"/>
      <c r="L15" s="15"/>
      <c r="M15" s="14"/>
      <c r="N15" s="70"/>
      <c r="O15" s="14"/>
    </row>
    <row r="16" spans="1:15" ht="12.75">
      <c r="A16" s="12"/>
      <c r="B16" s="16" t="s">
        <v>20</v>
      </c>
      <c r="C16" s="2" t="s">
        <v>21</v>
      </c>
      <c r="E16" s="78">
        <f>I16-N16</f>
        <v>496</v>
      </c>
      <c r="F16" s="78"/>
      <c r="G16" s="22">
        <v>129</v>
      </c>
      <c r="H16" s="45"/>
      <c r="I16" s="90">
        <v>1141</v>
      </c>
      <c r="K16" s="101">
        <v>753</v>
      </c>
      <c r="L16" s="15"/>
      <c r="M16" s="14"/>
      <c r="N16" s="57">
        <v>645</v>
      </c>
      <c r="O16" s="14"/>
    </row>
    <row r="17" spans="1:15" ht="13.5" thickBot="1">
      <c r="A17" s="12"/>
      <c r="B17" s="16"/>
      <c r="C17" s="2" t="s">
        <v>22</v>
      </c>
      <c r="E17" s="79"/>
      <c r="F17" s="79"/>
      <c r="G17" s="43"/>
      <c r="H17" s="42"/>
      <c r="I17" s="92"/>
      <c r="J17" s="92"/>
      <c r="K17" s="103"/>
      <c r="L17" s="13"/>
      <c r="M17" s="14"/>
      <c r="N17" s="58"/>
      <c r="O17" s="14"/>
    </row>
    <row r="18" spans="2:15" ht="13.5" thickTop="1">
      <c r="B18" s="4"/>
      <c r="E18" s="80"/>
      <c r="F18" s="80"/>
      <c r="G18" s="41"/>
      <c r="H18" s="19"/>
      <c r="K18" s="101"/>
      <c r="M18" s="14"/>
      <c r="N18" s="59"/>
      <c r="O18" s="14"/>
    </row>
    <row r="19" spans="1:17" ht="12.75">
      <c r="A19" s="12" t="s">
        <v>23</v>
      </c>
      <c r="B19" s="4" t="s">
        <v>15</v>
      </c>
      <c r="C19" s="2" t="s">
        <v>24</v>
      </c>
      <c r="E19" s="78">
        <f>I19-N19</f>
        <v>3022</v>
      </c>
      <c r="F19" s="78"/>
      <c r="G19" s="37">
        <v>4147</v>
      </c>
      <c r="H19" s="46"/>
      <c r="I19" s="93">
        <f>I32-I26-I28-I30</f>
        <v>12610</v>
      </c>
      <c r="K19" s="104">
        <v>9178</v>
      </c>
      <c r="L19" s="17"/>
      <c r="M19" s="14"/>
      <c r="N19" s="62">
        <v>9588</v>
      </c>
      <c r="O19" s="14"/>
      <c r="Q19" s="7">
        <v>36069</v>
      </c>
    </row>
    <row r="20" spans="2:28" ht="12.75">
      <c r="B20" s="4"/>
      <c r="C20" s="2" t="s">
        <v>25</v>
      </c>
      <c r="E20" s="80"/>
      <c r="F20" s="80"/>
      <c r="G20" s="41"/>
      <c r="H20" s="19"/>
      <c r="K20" s="101"/>
      <c r="M20" s="14"/>
      <c r="N20" s="59"/>
      <c r="O20" s="14"/>
      <c r="Q20" s="2" t="s">
        <v>11</v>
      </c>
      <c r="T20" s="11">
        <f>22857.23/1000</f>
        <v>22.85723</v>
      </c>
      <c r="U20" s="11">
        <f>446091/1000</f>
        <v>446.091</v>
      </c>
      <c r="V20" s="11">
        <f>+(3354788+1528965)/1000</f>
        <v>4883.753</v>
      </c>
      <c r="W20" s="11">
        <v>0</v>
      </c>
      <c r="X20" s="11">
        <f>904557/1000</f>
        <v>904.557</v>
      </c>
      <c r="Y20" s="11">
        <v>0</v>
      </c>
      <c r="Z20" s="11">
        <f>229.5/1000</f>
        <v>0.2295</v>
      </c>
      <c r="AA20" s="11">
        <v>6627</v>
      </c>
      <c r="AB20" s="11">
        <f>SUM(T20:AA20)</f>
        <v>12884.48773</v>
      </c>
    </row>
    <row r="21" spans="2:28" ht="12.75">
      <c r="B21" s="4"/>
      <c r="C21" s="2" t="s">
        <v>26</v>
      </c>
      <c r="E21" s="80"/>
      <c r="F21" s="80"/>
      <c r="G21" s="41"/>
      <c r="H21" s="19"/>
      <c r="K21" s="101"/>
      <c r="M21" s="14"/>
      <c r="N21" s="59"/>
      <c r="O21" s="14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4"/>
      <c r="C22" s="2" t="s">
        <v>27</v>
      </c>
      <c r="E22" s="81"/>
      <c r="F22" s="81"/>
      <c r="G22" s="41"/>
      <c r="H22" s="44"/>
      <c r="I22" s="94"/>
      <c r="K22" s="101"/>
      <c r="L22" s="15"/>
      <c r="M22" s="17"/>
      <c r="N22" s="60"/>
      <c r="O22" s="17"/>
      <c r="Q22" s="2" t="s">
        <v>13</v>
      </c>
      <c r="T22" s="11">
        <f>849/1000</f>
        <v>0.849</v>
      </c>
      <c r="U22" s="11">
        <v>0</v>
      </c>
      <c r="V22" s="11">
        <v>0</v>
      </c>
      <c r="W22" s="11">
        <v>1268.7</v>
      </c>
      <c r="X22" s="11">
        <f>+(618917+52382+108389)/1000</f>
        <v>779.688</v>
      </c>
      <c r="Y22" s="11">
        <v>0</v>
      </c>
      <c r="Z22" s="11">
        <v>0</v>
      </c>
      <c r="AA22" s="11">
        <v>3007</v>
      </c>
      <c r="AB22" s="11">
        <f>SUM(T22:AA22)</f>
        <v>5056.237</v>
      </c>
    </row>
    <row r="23" spans="2:28" ht="12.75">
      <c r="B23" s="4"/>
      <c r="C23" s="2" t="s">
        <v>28</v>
      </c>
      <c r="E23" s="81"/>
      <c r="F23" s="81"/>
      <c r="G23" s="41"/>
      <c r="H23" s="44"/>
      <c r="I23" s="94"/>
      <c r="K23" s="101"/>
      <c r="L23" s="15"/>
      <c r="M23" s="17"/>
      <c r="N23" s="60"/>
      <c r="O23" s="17"/>
      <c r="T23" s="11"/>
      <c r="U23" s="11"/>
      <c r="V23" s="11"/>
      <c r="W23" s="11"/>
      <c r="X23" s="11"/>
      <c r="Y23" s="11"/>
      <c r="Z23" s="11"/>
      <c r="AA23" s="11"/>
      <c r="AB23" s="11"/>
    </row>
    <row r="24" spans="2:28" ht="12.75">
      <c r="B24" s="4"/>
      <c r="C24" s="2" t="s">
        <v>29</v>
      </c>
      <c r="E24" s="81"/>
      <c r="F24" s="81"/>
      <c r="G24" s="41"/>
      <c r="H24" s="44"/>
      <c r="I24" s="94"/>
      <c r="K24" s="101"/>
      <c r="L24" s="15"/>
      <c r="M24" s="21"/>
      <c r="N24" s="60"/>
      <c r="O24" s="21"/>
      <c r="T24" s="11"/>
      <c r="U24" s="11"/>
      <c r="V24" s="11"/>
      <c r="W24" s="11"/>
      <c r="X24" s="11"/>
      <c r="Y24" s="11"/>
      <c r="Z24" s="11"/>
      <c r="AA24" s="11"/>
      <c r="AB24" s="11"/>
    </row>
    <row r="25" spans="2:15" ht="12.75">
      <c r="B25" s="4"/>
      <c r="E25" s="80"/>
      <c r="F25" s="80"/>
      <c r="G25" s="41"/>
      <c r="H25" s="19"/>
      <c r="K25" s="101"/>
      <c r="L25" s="15"/>
      <c r="M25" s="15"/>
      <c r="N25" s="59"/>
      <c r="O25" s="15"/>
    </row>
    <row r="26" spans="2:17" ht="12.75">
      <c r="B26" s="4" t="s">
        <v>18</v>
      </c>
      <c r="C26" s="2" t="s">
        <v>11</v>
      </c>
      <c r="E26" s="78">
        <f>I26-N26</f>
        <v>-4266</v>
      </c>
      <c r="F26" s="78"/>
      <c r="G26" s="22">
        <v>-4698</v>
      </c>
      <c r="H26" s="46"/>
      <c r="I26" s="93">
        <v>-12230</v>
      </c>
      <c r="K26" s="101">
        <v>-11077</v>
      </c>
      <c r="L26" s="17"/>
      <c r="M26" s="15"/>
      <c r="N26" s="71">
        <v>-7964</v>
      </c>
      <c r="O26" s="15"/>
      <c r="Q26" s="2" t="s">
        <v>17</v>
      </c>
    </row>
    <row r="27" spans="2:15" ht="12.75">
      <c r="B27" s="4"/>
      <c r="E27" s="78"/>
      <c r="F27" s="78"/>
      <c r="G27" s="22"/>
      <c r="H27" s="4"/>
      <c r="K27" s="101"/>
      <c r="M27" s="15"/>
      <c r="N27" s="61"/>
      <c r="O27" s="15"/>
    </row>
    <row r="28" spans="2:15" ht="12.75">
      <c r="B28" s="16" t="s">
        <v>20</v>
      </c>
      <c r="C28" s="2" t="s">
        <v>13</v>
      </c>
      <c r="E28" s="78">
        <f>I28-N28</f>
        <v>-1642</v>
      </c>
      <c r="F28" s="78"/>
      <c r="G28" s="22">
        <v>-1375</v>
      </c>
      <c r="H28" s="46"/>
      <c r="I28" s="93">
        <v>-4332</v>
      </c>
      <c r="K28" s="101">
        <v>-4148</v>
      </c>
      <c r="L28" s="17"/>
      <c r="M28" s="15"/>
      <c r="N28" s="71">
        <v>-2690</v>
      </c>
      <c r="O28" s="15"/>
    </row>
    <row r="29" spans="2:15" ht="12.75">
      <c r="B29" s="4"/>
      <c r="E29" s="82"/>
      <c r="F29" s="82"/>
      <c r="G29" s="22"/>
      <c r="H29" s="4"/>
      <c r="K29" s="101"/>
      <c r="M29" s="15"/>
      <c r="N29" s="61"/>
      <c r="O29" s="15"/>
    </row>
    <row r="30" spans="2:15" ht="12.75">
      <c r="B30" s="4" t="s">
        <v>30</v>
      </c>
      <c r="C30" s="2" t="s">
        <v>17</v>
      </c>
      <c r="E30" s="78">
        <f>I30-N30</f>
        <v>0</v>
      </c>
      <c r="F30" s="78"/>
      <c r="G30" s="22">
        <v>0</v>
      </c>
      <c r="H30" s="46"/>
      <c r="I30" s="93">
        <v>-2311</v>
      </c>
      <c r="K30" s="101">
        <v>0</v>
      </c>
      <c r="L30" s="17"/>
      <c r="M30" s="15"/>
      <c r="N30" s="64">
        <v>-2311</v>
      </c>
      <c r="O30" s="15"/>
    </row>
    <row r="31" spans="2:15" ht="12.75">
      <c r="B31" s="4"/>
      <c r="E31" s="83"/>
      <c r="F31" s="83"/>
      <c r="G31" s="23"/>
      <c r="H31" s="5"/>
      <c r="I31" s="95"/>
      <c r="J31" s="95"/>
      <c r="K31" s="105"/>
      <c r="L31" s="6"/>
      <c r="M31" s="15"/>
      <c r="N31" s="63"/>
      <c r="O31" s="15"/>
    </row>
    <row r="32" spans="2:15" ht="12.75">
      <c r="B32" s="4" t="s">
        <v>31</v>
      </c>
      <c r="C32" s="2" t="s">
        <v>32</v>
      </c>
      <c r="E32" s="78">
        <f>SUM(E19:E31)</f>
        <v>-2886</v>
      </c>
      <c r="F32" s="78"/>
      <c r="G32" s="37">
        <f>SUM(G19:G31)</f>
        <v>-1926</v>
      </c>
      <c r="H32" s="46"/>
      <c r="I32" s="93">
        <f>I42-I39</f>
        <v>-6263</v>
      </c>
      <c r="K32" s="101">
        <f>SUM(K19:K31)</f>
        <v>-6047</v>
      </c>
      <c r="L32" s="17"/>
      <c r="M32" s="15"/>
      <c r="N32" s="62">
        <v>-3377</v>
      </c>
      <c r="O32" s="15"/>
    </row>
    <row r="33" spans="2:15" ht="12.75">
      <c r="B33" s="4"/>
      <c r="C33" s="2" t="s">
        <v>25</v>
      </c>
      <c r="E33" s="76"/>
      <c r="F33" s="76"/>
      <c r="G33" s="22"/>
      <c r="H33" s="4"/>
      <c r="K33" s="101"/>
      <c r="M33" s="15"/>
      <c r="N33" s="54"/>
      <c r="O33" s="15"/>
    </row>
    <row r="34" spans="2:15" ht="12.75">
      <c r="B34" s="4"/>
      <c r="C34" s="2" t="s">
        <v>33</v>
      </c>
      <c r="E34" s="76"/>
      <c r="F34" s="76"/>
      <c r="G34" s="22"/>
      <c r="H34" s="4"/>
      <c r="K34" s="101"/>
      <c r="M34" s="15"/>
      <c r="N34" s="54"/>
      <c r="O34" s="15"/>
    </row>
    <row r="35" spans="2:15" ht="12.75">
      <c r="B35" s="4"/>
      <c r="C35" s="2" t="s">
        <v>34</v>
      </c>
      <c r="E35" s="84"/>
      <c r="F35" s="84"/>
      <c r="G35" s="22"/>
      <c r="H35" s="37"/>
      <c r="I35" s="94"/>
      <c r="K35" s="101"/>
      <c r="L35" s="17"/>
      <c r="M35" s="21"/>
      <c r="N35" s="64"/>
      <c r="O35" s="21"/>
    </row>
    <row r="36" spans="2:15" ht="12.75">
      <c r="B36" s="4"/>
      <c r="C36" s="2" t="s">
        <v>35</v>
      </c>
      <c r="E36" s="84"/>
      <c r="F36" s="84"/>
      <c r="G36" s="22"/>
      <c r="H36" s="37"/>
      <c r="I36" s="94"/>
      <c r="K36" s="101"/>
      <c r="L36" s="17"/>
      <c r="M36" s="21"/>
      <c r="N36" s="64"/>
      <c r="O36" s="21"/>
    </row>
    <row r="37" spans="2:15" ht="12.75">
      <c r="B37" s="4"/>
      <c r="C37" s="2" t="s">
        <v>36</v>
      </c>
      <c r="E37" s="76"/>
      <c r="F37" s="76"/>
      <c r="G37" s="4"/>
      <c r="H37" s="4"/>
      <c r="M37" s="21"/>
      <c r="N37" s="54"/>
      <c r="O37" s="21"/>
    </row>
    <row r="38" spans="2:15" ht="12.75">
      <c r="B38" s="4"/>
      <c r="E38" s="76"/>
      <c r="F38" s="76"/>
      <c r="G38" s="22"/>
      <c r="H38" s="4"/>
      <c r="K38" s="101"/>
      <c r="M38" s="15"/>
      <c r="N38" s="54"/>
      <c r="O38" s="15"/>
    </row>
    <row r="39" spans="2:15" ht="12.75">
      <c r="B39" s="4" t="s">
        <v>37</v>
      </c>
      <c r="C39" s="2" t="s">
        <v>38</v>
      </c>
      <c r="E39" s="78">
        <f>I39-N39</f>
        <v>1976</v>
      </c>
      <c r="F39" s="78"/>
      <c r="G39" s="22">
        <f>64</f>
        <v>64</v>
      </c>
      <c r="H39" s="47"/>
      <c r="I39" s="96">
        <f>155+1902</f>
        <v>2057</v>
      </c>
      <c r="K39" s="101">
        <f>129</f>
        <v>129</v>
      </c>
      <c r="L39" s="14"/>
      <c r="M39" s="15"/>
      <c r="N39" s="62">
        <v>81</v>
      </c>
      <c r="O39" s="15"/>
    </row>
    <row r="40" spans="2:15" ht="12.75">
      <c r="B40" s="4"/>
      <c r="C40" s="2" t="s">
        <v>39</v>
      </c>
      <c r="E40" s="76"/>
      <c r="F40" s="76"/>
      <c r="G40" s="22"/>
      <c r="H40" s="37"/>
      <c r="I40" s="94"/>
      <c r="K40" s="101"/>
      <c r="L40" s="14"/>
      <c r="M40" s="15"/>
      <c r="N40" s="54"/>
      <c r="O40" s="15"/>
    </row>
    <row r="41" spans="2:15" ht="12.75">
      <c r="B41" s="4"/>
      <c r="E41" s="83"/>
      <c r="F41" s="83"/>
      <c r="G41" s="23"/>
      <c r="H41" s="5"/>
      <c r="I41" s="95"/>
      <c r="J41" s="95"/>
      <c r="K41" s="105"/>
      <c r="L41" s="6"/>
      <c r="M41" s="15"/>
      <c r="N41" s="63"/>
      <c r="O41" s="15"/>
    </row>
    <row r="42" spans="2:15" ht="12.75">
      <c r="B42" s="4" t="s">
        <v>40</v>
      </c>
      <c r="C42" s="2" t="s">
        <v>41</v>
      </c>
      <c r="E42" s="78">
        <f>+E32+E39</f>
        <v>-910</v>
      </c>
      <c r="F42" s="78"/>
      <c r="G42" s="37">
        <f>SUM(G32:G41)</f>
        <v>-1862</v>
      </c>
      <c r="H42" s="46"/>
      <c r="I42" s="93">
        <v>-4206</v>
      </c>
      <c r="K42" s="101">
        <f>SUM(K32:K41)</f>
        <v>-5918</v>
      </c>
      <c r="L42" s="17"/>
      <c r="M42" s="15"/>
      <c r="N42" s="62">
        <v>-3296</v>
      </c>
      <c r="O42" s="15"/>
    </row>
    <row r="43" spans="2:15" ht="12.75">
      <c r="B43" s="4"/>
      <c r="C43" s="2" t="s">
        <v>28</v>
      </c>
      <c r="E43" s="84"/>
      <c r="F43" s="84"/>
      <c r="G43" s="22"/>
      <c r="H43" s="37"/>
      <c r="I43" s="94"/>
      <c r="K43" s="101"/>
      <c r="L43" s="17"/>
      <c r="M43" s="21"/>
      <c r="N43" s="64"/>
      <c r="O43" s="21"/>
    </row>
    <row r="44" spans="2:15" ht="12.75">
      <c r="B44" s="4"/>
      <c r="C44" s="2" t="s">
        <v>29</v>
      </c>
      <c r="E44" s="76"/>
      <c r="F44" s="76"/>
      <c r="G44" s="4"/>
      <c r="H44" s="4"/>
      <c r="M44" s="15"/>
      <c r="N44" s="54"/>
      <c r="O44" s="15"/>
    </row>
    <row r="45" spans="2:15" ht="12.75">
      <c r="B45" s="4"/>
      <c r="E45" s="76"/>
      <c r="F45" s="76"/>
      <c r="G45" s="22"/>
      <c r="H45" s="4"/>
      <c r="K45" s="101"/>
      <c r="M45" s="15"/>
      <c r="N45" s="54"/>
      <c r="O45" s="15"/>
    </row>
    <row r="46" spans="2:15" ht="12.75">
      <c r="B46" s="4" t="s">
        <v>42</v>
      </c>
      <c r="C46" s="2" t="s">
        <v>43</v>
      </c>
      <c r="E46" s="78">
        <f>I46-N46</f>
        <v>-764</v>
      </c>
      <c r="F46" s="78"/>
      <c r="G46" s="22">
        <f>-258</f>
        <v>-258</v>
      </c>
      <c r="H46" s="46"/>
      <c r="I46" s="93">
        <v>334</v>
      </c>
      <c r="K46" s="101">
        <f>-789</f>
        <v>-789</v>
      </c>
      <c r="L46" s="17"/>
      <c r="M46" s="15"/>
      <c r="N46" s="62">
        <v>1098</v>
      </c>
      <c r="O46" s="15"/>
    </row>
    <row r="47" spans="2:15" ht="12.75">
      <c r="B47" s="4"/>
      <c r="C47" s="4"/>
      <c r="E47" s="83"/>
      <c r="F47" s="83"/>
      <c r="G47" s="23"/>
      <c r="H47" s="5"/>
      <c r="I47" s="95"/>
      <c r="J47" s="95"/>
      <c r="K47" s="105"/>
      <c r="L47" s="6"/>
      <c r="M47" s="15"/>
      <c r="N47" s="63"/>
      <c r="O47" s="15"/>
    </row>
    <row r="48" spans="2:15" ht="12.75">
      <c r="B48" s="4" t="s">
        <v>44</v>
      </c>
      <c r="C48" s="4" t="s">
        <v>44</v>
      </c>
      <c r="D48" s="2" t="s">
        <v>45</v>
      </c>
      <c r="E48" s="78">
        <f>+E42+E46</f>
        <v>-1674</v>
      </c>
      <c r="F48" s="78"/>
      <c r="G48" s="37">
        <f>SUM(G42:G47)</f>
        <v>-2120</v>
      </c>
      <c r="H48" s="46"/>
      <c r="I48" s="93">
        <f>I42+I46</f>
        <v>-3872</v>
      </c>
      <c r="K48" s="101">
        <f>SUM(K42:K47)</f>
        <v>-6707</v>
      </c>
      <c r="L48" s="17"/>
      <c r="M48" s="21"/>
      <c r="N48" s="62">
        <v>-2198</v>
      </c>
      <c r="O48" s="21"/>
    </row>
    <row r="49" spans="2:15" ht="12.75">
      <c r="B49" s="4"/>
      <c r="C49" s="4"/>
      <c r="D49" s="2" t="s">
        <v>46</v>
      </c>
      <c r="E49" s="76"/>
      <c r="F49" s="76"/>
      <c r="G49" s="4"/>
      <c r="H49" s="4"/>
      <c r="L49" s="17"/>
      <c r="M49" s="21"/>
      <c r="N49" s="54"/>
      <c r="O49" s="21"/>
    </row>
    <row r="50" spans="2:15" ht="12.75">
      <c r="B50" s="4"/>
      <c r="C50" s="4"/>
      <c r="E50" s="84"/>
      <c r="F50" s="84"/>
      <c r="G50" s="22"/>
      <c r="H50" s="37"/>
      <c r="I50" s="94"/>
      <c r="K50" s="101"/>
      <c r="L50" s="17"/>
      <c r="M50" s="21"/>
      <c r="N50" s="64"/>
      <c r="O50" s="21"/>
    </row>
    <row r="51" spans="2:15" ht="12.75">
      <c r="B51" s="4"/>
      <c r="C51" s="4" t="s">
        <v>47</v>
      </c>
      <c r="D51" s="18" t="s">
        <v>76</v>
      </c>
      <c r="E51" s="78">
        <f>I51-N51</f>
        <v>21</v>
      </c>
      <c r="F51" s="78"/>
      <c r="G51" s="22">
        <v>-61</v>
      </c>
      <c r="H51" s="46"/>
      <c r="I51" s="93">
        <v>4</v>
      </c>
      <c r="K51" s="101">
        <v>-185</v>
      </c>
      <c r="L51" s="17"/>
      <c r="M51" s="15"/>
      <c r="N51" s="62">
        <v>-17</v>
      </c>
      <c r="O51" s="15"/>
    </row>
    <row r="52" spans="2:15" ht="12.75">
      <c r="B52" s="4"/>
      <c r="C52" s="4"/>
      <c r="E52" s="83"/>
      <c r="F52" s="83"/>
      <c r="G52" s="23"/>
      <c r="H52" s="5"/>
      <c r="I52" s="95"/>
      <c r="J52" s="95"/>
      <c r="K52" s="105"/>
      <c r="M52" s="15"/>
      <c r="N52" s="63"/>
      <c r="O52" s="15"/>
    </row>
    <row r="53" spans="2:15" ht="15" customHeight="1">
      <c r="B53" s="4" t="s">
        <v>48</v>
      </c>
      <c r="C53" s="19" t="s">
        <v>49</v>
      </c>
      <c r="D53" s="1"/>
      <c r="E53" s="78">
        <f>+E48+E51</f>
        <v>-1653</v>
      </c>
      <c r="F53" s="78"/>
      <c r="G53" s="38">
        <f>SUM(G48:G52)</f>
        <v>-2181</v>
      </c>
      <c r="H53" s="52"/>
      <c r="I53" s="97">
        <f>I48+I51</f>
        <v>-3868</v>
      </c>
      <c r="K53" s="106">
        <f>SUM(K48:K52)</f>
        <v>-6892</v>
      </c>
      <c r="L53" s="21"/>
      <c r="M53" s="20"/>
      <c r="N53" s="72">
        <v>-2215</v>
      </c>
      <c r="O53" s="20"/>
    </row>
    <row r="54" spans="2:15" ht="15" customHeight="1">
      <c r="B54" s="4"/>
      <c r="C54" s="19" t="s">
        <v>74</v>
      </c>
      <c r="D54" s="1"/>
      <c r="E54" s="76"/>
      <c r="F54" s="76"/>
      <c r="G54" s="4"/>
      <c r="H54" s="4"/>
      <c r="L54" s="20"/>
      <c r="M54" s="20"/>
      <c r="N54" s="54"/>
      <c r="O54" s="20"/>
    </row>
    <row r="55" spans="2:15" ht="15" customHeight="1">
      <c r="B55" s="4"/>
      <c r="C55" s="19"/>
      <c r="D55" s="1"/>
      <c r="E55" s="85"/>
      <c r="F55" s="85"/>
      <c r="G55" s="39"/>
      <c r="H55" s="39"/>
      <c r="I55" s="98"/>
      <c r="K55" s="107"/>
      <c r="L55" s="20"/>
      <c r="M55" s="20"/>
      <c r="N55" s="65"/>
      <c r="O55" s="20"/>
    </row>
    <row r="56" spans="2:15" ht="12.75">
      <c r="B56" s="4" t="s">
        <v>101</v>
      </c>
      <c r="C56" s="4" t="s">
        <v>44</v>
      </c>
      <c r="D56" s="2" t="s">
        <v>103</v>
      </c>
      <c r="E56" s="78">
        <f>I56-N56</f>
        <v>0</v>
      </c>
      <c r="F56" s="78"/>
      <c r="G56" s="101">
        <v>0</v>
      </c>
      <c r="H56" s="51"/>
      <c r="I56" s="101">
        <v>0</v>
      </c>
      <c r="K56" s="101">
        <v>0</v>
      </c>
      <c r="L56" s="11"/>
      <c r="M56" s="8"/>
      <c r="N56" s="67">
        <v>0</v>
      </c>
      <c r="O56" s="8"/>
    </row>
    <row r="57" spans="2:15" ht="12.75">
      <c r="B57" s="4"/>
      <c r="C57" s="4" t="s">
        <v>47</v>
      </c>
      <c r="D57" s="18" t="s">
        <v>76</v>
      </c>
      <c r="E57" s="78">
        <f>I57-N57</f>
        <v>0</v>
      </c>
      <c r="F57" s="78"/>
      <c r="G57" s="101">
        <v>0</v>
      </c>
      <c r="H57" s="50"/>
      <c r="I57" s="101">
        <v>0</v>
      </c>
      <c r="K57" s="101">
        <v>0</v>
      </c>
      <c r="L57" s="9"/>
      <c r="M57" s="8"/>
      <c r="N57" s="73">
        <v>0</v>
      </c>
      <c r="O57" s="8"/>
    </row>
    <row r="58" spans="2:15" ht="12.75">
      <c r="B58" s="4"/>
      <c r="C58" s="4" t="s">
        <v>102</v>
      </c>
      <c r="D58" s="2" t="s">
        <v>104</v>
      </c>
      <c r="E58" s="78">
        <f>I58-N58</f>
        <v>0</v>
      </c>
      <c r="F58" s="78"/>
      <c r="G58" s="101">
        <v>0</v>
      </c>
      <c r="H58" s="49"/>
      <c r="I58" s="101">
        <v>0</v>
      </c>
      <c r="K58" s="101">
        <v>0</v>
      </c>
      <c r="L58" s="32"/>
      <c r="M58" s="8"/>
      <c r="N58" s="74">
        <v>0</v>
      </c>
      <c r="O58" s="8"/>
    </row>
    <row r="59" spans="2:15" ht="12.75">
      <c r="B59" s="4"/>
      <c r="C59" s="4"/>
      <c r="D59" s="2" t="s">
        <v>105</v>
      </c>
      <c r="E59" s="76"/>
      <c r="F59" s="76"/>
      <c r="G59" s="4"/>
      <c r="H59" s="4"/>
      <c r="M59" s="8"/>
      <c r="N59" s="54"/>
      <c r="O59" s="8"/>
    </row>
    <row r="60" spans="2:15" ht="12.75">
      <c r="B60" s="4"/>
      <c r="C60" s="4"/>
      <c r="E60" s="83"/>
      <c r="F60" s="83"/>
      <c r="G60" s="5"/>
      <c r="H60" s="5"/>
      <c r="I60" s="95"/>
      <c r="J60" s="95"/>
      <c r="K60" s="108"/>
      <c r="L60" s="6"/>
      <c r="M60" s="8"/>
      <c r="N60" s="63"/>
      <c r="O60" s="8"/>
    </row>
    <row r="61" spans="2:15" ht="12.75">
      <c r="B61" s="4" t="s">
        <v>106</v>
      </c>
      <c r="C61" s="19" t="s">
        <v>107</v>
      </c>
      <c r="E61" s="84"/>
      <c r="F61" s="84"/>
      <c r="G61" s="22"/>
      <c r="H61" s="37"/>
      <c r="I61" s="94"/>
      <c r="J61" s="94"/>
      <c r="K61" s="101"/>
      <c r="M61" s="8"/>
      <c r="N61" s="64"/>
      <c r="O61" s="8"/>
    </row>
    <row r="62" spans="2:15" ht="12.75">
      <c r="B62" s="4"/>
      <c r="C62" s="19" t="s">
        <v>108</v>
      </c>
      <c r="E62" s="78">
        <f>+SUM(E53:E58)</f>
        <v>-1653</v>
      </c>
      <c r="F62" s="78"/>
      <c r="G62" s="37">
        <f>SUM(G53:G60)</f>
        <v>-2181</v>
      </c>
      <c r="H62" s="46"/>
      <c r="I62" s="110">
        <f>I53+I56-I57+I58</f>
        <v>-3868</v>
      </c>
      <c r="J62" s="110"/>
      <c r="K62" s="104">
        <f>SUM(K53:K60)</f>
        <v>-6892</v>
      </c>
      <c r="L62" s="17"/>
      <c r="M62" s="8"/>
      <c r="N62" s="62">
        <v>-2215</v>
      </c>
      <c r="O62" s="8"/>
    </row>
    <row r="63" spans="2:14" ht="13.5" thickBot="1">
      <c r="B63" s="4"/>
      <c r="C63" s="19" t="s">
        <v>109</v>
      </c>
      <c r="E63" s="113"/>
      <c r="F63" s="86"/>
      <c r="G63" s="40"/>
      <c r="H63" s="40"/>
      <c r="I63" s="99"/>
      <c r="J63" s="99"/>
      <c r="K63" s="109"/>
      <c r="L63" s="33"/>
      <c r="N63" s="66"/>
    </row>
    <row r="64" spans="2:14" ht="13.5" thickTop="1">
      <c r="B64" s="4"/>
      <c r="C64" s="4"/>
      <c r="E64" s="76"/>
      <c r="F64" s="76"/>
      <c r="G64" s="4"/>
      <c r="H64" s="4"/>
      <c r="N64" s="54"/>
    </row>
    <row r="65" spans="2:14" ht="12.75">
      <c r="B65" s="4"/>
      <c r="C65" s="4"/>
      <c r="E65" s="76"/>
      <c r="F65" s="76"/>
      <c r="G65" s="4"/>
      <c r="H65" s="4"/>
      <c r="N65" s="54"/>
    </row>
    <row r="66" spans="2:14" ht="12.75">
      <c r="B66" s="4"/>
      <c r="C66" s="4"/>
      <c r="E66" s="76"/>
      <c r="F66" s="76"/>
      <c r="G66" s="4"/>
      <c r="H66" s="4"/>
      <c r="N66" s="54"/>
    </row>
    <row r="67" spans="2:14" ht="12.75">
      <c r="B67" s="4"/>
      <c r="C67" s="4"/>
      <c r="E67" s="76"/>
      <c r="F67" s="76"/>
      <c r="G67" s="4"/>
      <c r="H67" s="4"/>
      <c r="N67" s="54"/>
    </row>
    <row r="68" spans="2:14" ht="12.75">
      <c r="B68" s="16" t="s">
        <v>84</v>
      </c>
      <c r="C68" s="4" t="s">
        <v>15</v>
      </c>
      <c r="D68" s="2" t="s">
        <v>110</v>
      </c>
      <c r="E68" s="76"/>
      <c r="F68" s="76"/>
      <c r="G68" s="22"/>
      <c r="H68" s="4"/>
      <c r="K68" s="101"/>
      <c r="N68" s="54"/>
    </row>
    <row r="69" spans="2:14" ht="12.75">
      <c r="B69" s="4"/>
      <c r="C69" s="4"/>
      <c r="D69" s="2" t="s">
        <v>111</v>
      </c>
      <c r="E69" s="76"/>
      <c r="F69" s="76"/>
      <c r="G69" s="4"/>
      <c r="H69" s="4"/>
      <c r="N69" s="54"/>
    </row>
    <row r="70" spans="2:14" ht="12.75">
      <c r="B70" s="4"/>
      <c r="C70" s="4"/>
      <c r="D70" s="2" t="s">
        <v>112</v>
      </c>
      <c r="E70" s="76"/>
      <c r="F70" s="76"/>
      <c r="G70" s="4"/>
      <c r="H70" s="4"/>
      <c r="N70" s="54"/>
    </row>
    <row r="71" spans="2:14" ht="12.75">
      <c r="B71" s="4"/>
      <c r="C71" s="4"/>
      <c r="E71" s="76"/>
      <c r="F71" s="76"/>
      <c r="G71" s="4"/>
      <c r="H71" s="4"/>
      <c r="N71" s="54"/>
    </row>
    <row r="72" spans="2:14" ht="12.75">
      <c r="B72" s="4"/>
      <c r="C72" s="4"/>
      <c r="D72" s="2" t="s">
        <v>117</v>
      </c>
      <c r="E72" s="87">
        <f>E62/E78/1000*100</f>
        <v>-1.9584012588361603</v>
      </c>
      <c r="F72" s="87"/>
      <c r="G72" s="87">
        <f>G62/G78/1000*100</f>
        <v>-2.5839522961413586</v>
      </c>
      <c r="H72" s="51"/>
      <c r="I72" s="100">
        <f>I62/I78/1000*100</f>
        <v>-4.582635250561566</v>
      </c>
      <c r="K72" s="100">
        <f>K62/K78/1000*100</f>
        <v>-8.165336646036792</v>
      </c>
      <c r="L72" s="11"/>
      <c r="N72" s="67">
        <f>N62/N78/1000*100</f>
        <v>-2.6244075829383884</v>
      </c>
    </row>
    <row r="73" spans="2:14" ht="12.75">
      <c r="B73" s="4"/>
      <c r="C73" s="4"/>
      <c r="D73" s="2" t="s">
        <v>113</v>
      </c>
      <c r="E73" s="76"/>
      <c r="F73" s="76"/>
      <c r="G73" s="76"/>
      <c r="H73" s="4"/>
      <c r="K73" s="88"/>
      <c r="N73" s="54"/>
    </row>
    <row r="74" spans="2:14" ht="12.75">
      <c r="B74" s="4"/>
      <c r="C74" s="4"/>
      <c r="E74" s="76"/>
      <c r="F74" s="76"/>
      <c r="G74" s="76"/>
      <c r="H74" s="4"/>
      <c r="K74" s="88"/>
      <c r="N74" s="54"/>
    </row>
    <row r="75" spans="2:14" ht="12.75">
      <c r="B75" s="4"/>
      <c r="C75" s="4"/>
      <c r="D75" s="2" t="s">
        <v>118</v>
      </c>
      <c r="E75" s="87">
        <f>E62/E79/1000*100</f>
        <v>-1.6325925925925924</v>
      </c>
      <c r="F75" s="87"/>
      <c r="G75" s="87">
        <f>G62/G79/1000*100</f>
        <v>-2.154074074074074</v>
      </c>
      <c r="H75" s="51"/>
      <c r="I75" s="100">
        <f>I62/I79/1000*100</f>
        <v>-3.820246913580247</v>
      </c>
      <c r="K75" s="100">
        <f>K62/K79/1000*100+0.01</f>
        <v>-6.796913580246914</v>
      </c>
      <c r="L75" s="11"/>
      <c r="N75" s="67">
        <f>N62/N79/1000*100</f>
        <v>-2.1887351778656123</v>
      </c>
    </row>
    <row r="76" spans="2:14" ht="12.75">
      <c r="B76" s="4"/>
      <c r="C76" s="4"/>
      <c r="D76" s="2" t="s">
        <v>113</v>
      </c>
      <c r="E76" s="76"/>
      <c r="F76" s="76"/>
      <c r="G76" s="4"/>
      <c r="H76" s="4"/>
      <c r="N76" s="54"/>
    </row>
    <row r="77" spans="2:14" ht="12.75">
      <c r="B77" s="4"/>
      <c r="C77" s="4"/>
      <c r="E77" s="76"/>
      <c r="F77" s="76"/>
      <c r="G77" s="4"/>
      <c r="H77" s="4"/>
      <c r="N77" s="54"/>
    </row>
    <row r="78" spans="2:14" ht="12.75">
      <c r="B78" s="4"/>
      <c r="C78" s="4"/>
      <c r="D78" s="2" t="s">
        <v>122</v>
      </c>
      <c r="E78" s="112">
        <v>84.405583</v>
      </c>
      <c r="F78" s="80"/>
      <c r="G78" s="112">
        <v>84.405583</v>
      </c>
      <c r="H78" s="19"/>
      <c r="I78" s="112">
        <v>84.405583</v>
      </c>
      <c r="K78" s="112">
        <v>84.405583</v>
      </c>
      <c r="N78" s="59">
        <v>84.4</v>
      </c>
    </row>
    <row r="79" spans="2:14" ht="12.75">
      <c r="B79" s="4"/>
      <c r="C79" s="4"/>
      <c r="D79" s="2" t="s">
        <v>123</v>
      </c>
      <c r="E79" s="80">
        <f>+E78+16.844417</f>
        <v>101.25</v>
      </c>
      <c r="F79" s="80"/>
      <c r="G79" s="80">
        <f>+G78+16.844417</f>
        <v>101.25</v>
      </c>
      <c r="H79" s="19"/>
      <c r="I79" s="80">
        <f>+I78+16.844417</f>
        <v>101.25</v>
      </c>
      <c r="K79" s="80">
        <f>+K78+16.844417</f>
        <v>101.25</v>
      </c>
      <c r="N79" s="59">
        <v>101.2</v>
      </c>
    </row>
    <row r="80" spans="2:14" ht="12.75">
      <c r="B80" s="4"/>
      <c r="C80" s="4"/>
      <c r="E80" s="80"/>
      <c r="F80" s="19"/>
      <c r="G80" s="19"/>
      <c r="H80" s="19"/>
      <c r="N80" s="19"/>
    </row>
    <row r="81" spans="5:14" ht="12.75">
      <c r="E81" s="80"/>
      <c r="F81" s="19"/>
      <c r="G81" s="19"/>
      <c r="H81" s="19"/>
      <c r="N81" s="19"/>
    </row>
    <row r="82" spans="5:14" ht="12.75">
      <c r="E82" s="80"/>
      <c r="F82" s="19"/>
      <c r="G82" s="19"/>
      <c r="H82" s="19"/>
      <c r="N82" s="19"/>
    </row>
    <row r="83" spans="5:14" ht="12.75">
      <c r="E83" s="80"/>
      <c r="F83" s="19"/>
      <c r="G83" s="19"/>
      <c r="H83" s="19"/>
      <c r="N83" s="19"/>
    </row>
    <row r="84" spans="5:14" ht="12.75">
      <c r="E84" s="80"/>
      <c r="F84" s="19"/>
      <c r="G84" s="19"/>
      <c r="H84" s="19"/>
      <c r="N84" s="19"/>
    </row>
    <row r="85" spans="5:14" ht="12.75">
      <c r="E85" s="80"/>
      <c r="F85" s="19"/>
      <c r="G85" s="19"/>
      <c r="H85" s="19"/>
      <c r="N85" s="19"/>
    </row>
    <row r="86" spans="5:14" ht="12.75">
      <c r="E86" s="80"/>
      <c r="F86" s="19"/>
      <c r="G86" s="19"/>
      <c r="H86" s="19"/>
      <c r="N86" s="19"/>
    </row>
    <row r="87" spans="5:14" ht="12.75">
      <c r="E87" s="80"/>
      <c r="F87" s="19"/>
      <c r="G87" s="19"/>
      <c r="H87" s="19"/>
      <c r="N87" s="19"/>
    </row>
    <row r="88" spans="5:14" ht="12.75">
      <c r="E88" s="80"/>
      <c r="F88" s="19"/>
      <c r="G88" s="19"/>
      <c r="H88" s="19"/>
      <c r="N88" s="19"/>
    </row>
    <row r="89" spans="5:14" ht="12.75">
      <c r="E89" s="80"/>
      <c r="F89" s="19"/>
      <c r="G89" s="19"/>
      <c r="H89" s="19"/>
      <c r="N89" s="19"/>
    </row>
  </sheetData>
  <mergeCells count="16">
    <mergeCell ref="K9:L9"/>
    <mergeCell ref="K7:L7"/>
    <mergeCell ref="K8:L8"/>
    <mergeCell ref="I7:J7"/>
    <mergeCell ref="I8:J8"/>
    <mergeCell ref="I9:J9"/>
    <mergeCell ref="G7:H7"/>
    <mergeCell ref="G8:H8"/>
    <mergeCell ref="G9:H9"/>
    <mergeCell ref="E7:F7"/>
    <mergeCell ref="E8:F8"/>
    <mergeCell ref="E9:F9"/>
    <mergeCell ref="E10:F10"/>
    <mergeCell ref="G10:H10"/>
    <mergeCell ref="I10:J10"/>
    <mergeCell ref="K10:L10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29"/>
  <sheetViews>
    <sheetView tabSelected="1" zoomScale="75" zoomScaleNormal="75" workbookViewId="0" topLeftCell="B7">
      <pane xSplit="2" ySplit="3" topLeftCell="D46" activePane="bottomRight" state="frozen"/>
      <selection pane="topLeft" activeCell="B7" sqref="B7"/>
      <selection pane="topRight" activeCell="D7" sqref="D7"/>
      <selection pane="bottomLeft" activeCell="B10" sqref="B10"/>
      <selection pane="bottomRight" activeCell="G57" sqref="G57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114</v>
      </c>
    </row>
    <row r="2" ht="12.75">
      <c r="A2" s="1" t="str">
        <f>+'P &amp; L'!A2</f>
        <v>QUARTERLY REPORT - FOR QUARTER ENDED 31 OCTOBER 2000</v>
      </c>
    </row>
    <row r="3" ht="12.75">
      <c r="A3" s="1"/>
    </row>
    <row r="4" ht="13.5">
      <c r="A4" s="25" t="s">
        <v>116</v>
      </c>
    </row>
    <row r="5" spans="1:7" ht="13.5">
      <c r="A5" s="25"/>
      <c r="E5" s="4" t="s">
        <v>50</v>
      </c>
      <c r="F5" s="26"/>
      <c r="G5" s="4" t="s">
        <v>50</v>
      </c>
    </row>
    <row r="6" spans="5:7" ht="12.75">
      <c r="E6" s="4" t="s">
        <v>98</v>
      </c>
      <c r="F6" s="26"/>
      <c r="G6" s="4" t="s">
        <v>124</v>
      </c>
    </row>
    <row r="7" spans="5:26" ht="12.75">
      <c r="E7" s="4" t="s">
        <v>78</v>
      </c>
      <c r="F7" s="26"/>
      <c r="G7" s="4" t="s">
        <v>99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79</v>
      </c>
      <c r="F8" s="26"/>
      <c r="G8" s="4" t="s">
        <v>100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>
        <f>'P &amp; L'!I9</f>
        <v>36830</v>
      </c>
      <c r="F9" s="53"/>
      <c r="G9" s="36">
        <v>36556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12</v>
      </c>
      <c r="F10" s="28"/>
      <c r="G10" s="10" t="s">
        <v>12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14" ht="12.75">
      <c r="E11" s="26"/>
      <c r="F11" s="26"/>
      <c r="G11" s="26"/>
      <c r="H11" s="26"/>
      <c r="I11" s="26"/>
      <c r="J11" s="26"/>
      <c r="K11" s="26"/>
      <c r="L11" s="26"/>
      <c r="M11" s="26"/>
      <c r="N11" s="8"/>
    </row>
    <row r="12" spans="1:26" ht="12.75">
      <c r="A12" s="34" t="s">
        <v>14</v>
      </c>
      <c r="B12" s="2" t="s">
        <v>51</v>
      </c>
      <c r="E12" s="27">
        <v>82377</v>
      </c>
      <c r="F12" s="27"/>
      <c r="G12" s="27">
        <v>90495</v>
      </c>
      <c r="H12" s="27"/>
      <c r="I12" s="27"/>
      <c r="J12" s="28"/>
      <c r="K12" s="8"/>
      <c r="L12" s="8"/>
      <c r="M12" s="8"/>
      <c r="N12" s="8"/>
      <c r="R12" s="11"/>
      <c r="S12" s="11"/>
      <c r="T12" s="11"/>
      <c r="U12" s="11"/>
      <c r="V12" s="11"/>
      <c r="W12" s="11"/>
      <c r="X12" s="11"/>
      <c r="Y12" s="11"/>
      <c r="Z12" s="11"/>
    </row>
    <row r="13" spans="1:14" ht="12.75">
      <c r="A13" s="34" t="s">
        <v>23</v>
      </c>
      <c r="B13" s="2" t="s">
        <v>52</v>
      </c>
      <c r="E13" s="27">
        <v>1453</v>
      </c>
      <c r="F13" s="27"/>
      <c r="G13" s="27">
        <v>-266</v>
      </c>
      <c r="H13" s="27"/>
      <c r="I13" s="27"/>
      <c r="J13" s="8"/>
      <c r="K13" s="8"/>
      <c r="L13" s="8"/>
      <c r="M13" s="8"/>
      <c r="N13" s="8"/>
    </row>
    <row r="14" spans="1:14" ht="12.75">
      <c r="A14" s="34" t="s">
        <v>84</v>
      </c>
      <c r="B14" s="2" t="s">
        <v>53</v>
      </c>
      <c r="E14" s="27">
        <f>81546+2792</f>
        <v>84338</v>
      </c>
      <c r="F14" s="27"/>
      <c r="G14" s="27">
        <v>89959</v>
      </c>
      <c r="H14" s="27"/>
      <c r="I14" s="27"/>
      <c r="J14" s="15"/>
      <c r="K14" s="15"/>
      <c r="L14" s="15"/>
      <c r="M14" s="15"/>
      <c r="N14" s="8"/>
    </row>
    <row r="15" spans="1:14" ht="12.75">
      <c r="A15" s="34" t="s">
        <v>85</v>
      </c>
      <c r="B15" s="2" t="s">
        <v>54</v>
      </c>
      <c r="E15" s="27">
        <v>1</v>
      </c>
      <c r="F15" s="27"/>
      <c r="G15" s="27">
        <v>7</v>
      </c>
      <c r="H15" s="27"/>
      <c r="I15" s="27"/>
      <c r="J15" s="8"/>
      <c r="K15" s="15"/>
      <c r="L15" s="15"/>
      <c r="M15" s="15"/>
      <c r="N15" s="8"/>
    </row>
    <row r="16" spans="1:15" ht="12.75">
      <c r="A16" s="35"/>
      <c r="B16" s="12"/>
      <c r="E16" s="27"/>
      <c r="F16" s="27"/>
      <c r="G16" s="27"/>
      <c r="H16" s="27"/>
      <c r="I16" s="27"/>
      <c r="J16" s="8"/>
      <c r="K16" s="15"/>
      <c r="L16" s="15"/>
      <c r="M16" s="15"/>
      <c r="N16" s="8"/>
      <c r="O16" s="7"/>
    </row>
    <row r="17" spans="1:26" ht="12.75">
      <c r="A17" s="34" t="s">
        <v>86</v>
      </c>
      <c r="B17" s="2" t="s">
        <v>55</v>
      </c>
      <c r="E17" s="27"/>
      <c r="F17" s="27"/>
      <c r="G17" s="27"/>
      <c r="H17" s="27"/>
      <c r="I17" s="27"/>
      <c r="J17" s="8"/>
      <c r="K17" s="15"/>
      <c r="L17" s="15"/>
      <c r="M17" s="15"/>
      <c r="N17" s="8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5"/>
      <c r="C18" s="18" t="s">
        <v>56</v>
      </c>
      <c r="D18" s="18"/>
      <c r="E18" s="27">
        <f>21031+3159</f>
        <v>24190</v>
      </c>
      <c r="F18" s="27"/>
      <c r="G18" s="27">
        <v>31076</v>
      </c>
      <c r="H18" s="27"/>
      <c r="I18" s="27"/>
      <c r="J18" s="8"/>
      <c r="K18" s="15"/>
      <c r="L18" s="15"/>
      <c r="M18" s="15"/>
      <c r="N18" s="8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5"/>
      <c r="C19" s="18" t="s">
        <v>57</v>
      </c>
      <c r="D19" s="18"/>
      <c r="E19" s="27">
        <v>74114</v>
      </c>
      <c r="F19" s="27"/>
      <c r="G19" s="27">
        <f>70129-3570.06269-2335.008</f>
        <v>64223.92930999999</v>
      </c>
      <c r="H19" s="27"/>
      <c r="I19" s="27"/>
      <c r="J19" s="15"/>
      <c r="K19" s="21"/>
      <c r="L19" s="21"/>
      <c r="M19" s="21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14" ht="12.75">
      <c r="A20" s="35"/>
      <c r="C20" s="18" t="s">
        <v>87</v>
      </c>
      <c r="D20" s="18"/>
      <c r="E20" s="27">
        <v>125</v>
      </c>
      <c r="F20" s="27"/>
      <c r="G20" s="27">
        <v>119</v>
      </c>
      <c r="H20" s="27"/>
      <c r="I20" s="27"/>
      <c r="J20" s="15"/>
      <c r="K20" s="15"/>
      <c r="L20" s="15"/>
      <c r="M20" s="15"/>
      <c r="N20" s="8"/>
    </row>
    <row r="21" spans="1:14" ht="12.75">
      <c r="A21" s="35"/>
      <c r="C21" s="18" t="s">
        <v>115</v>
      </c>
      <c r="D21" s="18"/>
      <c r="E21" s="27">
        <v>18192</v>
      </c>
      <c r="F21" s="27"/>
      <c r="G21" s="27">
        <v>17694</v>
      </c>
      <c r="H21" s="27"/>
      <c r="I21" s="27"/>
      <c r="J21" s="15"/>
      <c r="K21" s="15"/>
      <c r="L21" s="15"/>
      <c r="M21" s="15"/>
      <c r="N21" s="8"/>
    </row>
    <row r="22" spans="1:14" ht="12.75">
      <c r="A22" s="35"/>
      <c r="C22" s="18" t="s">
        <v>88</v>
      </c>
      <c r="D22" s="18"/>
      <c r="E22" s="27">
        <f>4111+895-9-1</f>
        <v>4996</v>
      </c>
      <c r="F22" s="27"/>
      <c r="G22" s="27">
        <v>4213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18"/>
      <c r="D23" s="18"/>
      <c r="E23" s="27"/>
      <c r="F23" s="27"/>
      <c r="G23" s="27"/>
      <c r="H23" s="27"/>
      <c r="I23" s="27"/>
      <c r="J23" s="15"/>
      <c r="K23" s="15"/>
      <c r="L23" s="15"/>
      <c r="M23" s="15"/>
      <c r="N23" s="8"/>
    </row>
    <row r="24" spans="1:14" ht="13.5" customHeight="1">
      <c r="A24" s="35"/>
      <c r="E24" s="29">
        <f>SUM(E18:E23)</f>
        <v>121617</v>
      </c>
      <c r="F24" s="27"/>
      <c r="G24" s="29">
        <f>SUM(G18:G23)</f>
        <v>117325.92930999999</v>
      </c>
      <c r="H24" s="27"/>
      <c r="I24" s="27"/>
      <c r="J24" s="15"/>
      <c r="K24" s="15"/>
      <c r="L24" s="15"/>
      <c r="M24" s="15"/>
      <c r="N24" s="8"/>
    </row>
    <row r="25" spans="1:14" ht="12.75">
      <c r="A25" s="35"/>
      <c r="E25" s="27"/>
      <c r="F25" s="27"/>
      <c r="G25" s="27"/>
      <c r="H25" s="27"/>
      <c r="I25" s="27"/>
      <c r="J25" s="15"/>
      <c r="K25" s="15"/>
      <c r="L25" s="15"/>
      <c r="M25" s="15"/>
      <c r="N25" s="8"/>
    </row>
    <row r="26" spans="1:14" ht="12.75">
      <c r="A26" s="34" t="s">
        <v>89</v>
      </c>
      <c r="B26" s="2" t="s">
        <v>58</v>
      </c>
      <c r="E26" s="27"/>
      <c r="F26" s="27"/>
      <c r="G26" s="27"/>
      <c r="H26" s="27"/>
      <c r="I26" s="27"/>
      <c r="J26" s="8"/>
      <c r="K26" s="15"/>
      <c r="L26" s="15"/>
      <c r="M26" s="15"/>
      <c r="N26" s="8"/>
    </row>
    <row r="27" spans="1:14" ht="12.75">
      <c r="A27" s="35"/>
      <c r="C27" s="18" t="s">
        <v>59</v>
      </c>
      <c r="D27" s="18"/>
      <c r="E27" s="27">
        <v>122295</v>
      </c>
      <c r="F27" s="27"/>
      <c r="G27" s="27">
        <f>113660+873.786</f>
        <v>114533.786</v>
      </c>
      <c r="H27" s="27"/>
      <c r="I27" s="27"/>
      <c r="J27" s="8"/>
      <c r="K27" s="15"/>
      <c r="L27" s="15"/>
      <c r="M27" s="15"/>
      <c r="N27" s="8"/>
    </row>
    <row r="28" spans="1:14" ht="12.75">
      <c r="A28" s="35"/>
      <c r="C28" s="18" t="s">
        <v>60</v>
      </c>
      <c r="D28" s="18"/>
      <c r="E28" s="27">
        <v>34167</v>
      </c>
      <c r="F28" s="27"/>
      <c r="G28" s="27">
        <v>43374</v>
      </c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18" t="s">
        <v>61</v>
      </c>
      <c r="D29" s="18"/>
      <c r="E29" s="27">
        <v>9428</v>
      </c>
      <c r="F29" s="27"/>
      <c r="G29" s="27">
        <f>16380-3570.06269-873.786-2335.008</f>
        <v>9601.14331</v>
      </c>
      <c r="H29" s="27"/>
      <c r="I29" s="111"/>
      <c r="J29" s="8"/>
      <c r="K29" s="15"/>
      <c r="L29" s="15"/>
      <c r="M29" s="15"/>
      <c r="N29" s="8"/>
    </row>
    <row r="30" spans="1:14" ht="12.75">
      <c r="A30" s="35"/>
      <c r="C30" s="18" t="s">
        <v>62</v>
      </c>
      <c r="D30" s="18"/>
      <c r="E30" s="27">
        <v>200</v>
      </c>
      <c r="F30" s="27"/>
      <c r="G30" s="27">
        <v>3671</v>
      </c>
      <c r="H30" s="27"/>
      <c r="I30" s="27"/>
      <c r="J30" s="8"/>
      <c r="K30" s="15"/>
      <c r="L30" s="15"/>
      <c r="M30" s="15"/>
      <c r="N30" s="8"/>
    </row>
    <row r="31" spans="1:14" ht="12.75">
      <c r="A31" s="35"/>
      <c r="C31" s="18"/>
      <c r="D31" s="18"/>
      <c r="E31" s="27"/>
      <c r="F31" s="27"/>
      <c r="G31" s="27"/>
      <c r="H31" s="27"/>
      <c r="I31" s="27"/>
      <c r="J31" s="8"/>
      <c r="K31" s="15"/>
      <c r="L31" s="15"/>
      <c r="M31" s="15"/>
      <c r="N31" s="8"/>
    </row>
    <row r="32" spans="1:14" ht="13.5" customHeight="1">
      <c r="A32" s="35"/>
      <c r="E32" s="29">
        <f>SUM(E27:E31)</f>
        <v>166090</v>
      </c>
      <c r="F32" s="27"/>
      <c r="G32" s="29">
        <f>SUM(G27:G31)</f>
        <v>171179.92930999998</v>
      </c>
      <c r="H32" s="27"/>
      <c r="I32" s="27"/>
      <c r="J32" s="8"/>
      <c r="K32" s="15"/>
      <c r="L32" s="15"/>
      <c r="M32" s="15"/>
      <c r="N32" s="8"/>
    </row>
    <row r="33" spans="1:14" ht="12.75">
      <c r="A33" s="35"/>
      <c r="E33" s="27"/>
      <c r="F33" s="27"/>
      <c r="G33" s="27"/>
      <c r="H33" s="27"/>
      <c r="I33" s="27"/>
      <c r="J33" s="8"/>
      <c r="K33" s="15"/>
      <c r="L33" s="15"/>
      <c r="M33" s="15"/>
      <c r="N33" s="8"/>
    </row>
    <row r="34" spans="1:14" ht="12.75">
      <c r="A34" s="34" t="s">
        <v>90</v>
      </c>
      <c r="B34" s="2" t="s">
        <v>91</v>
      </c>
      <c r="E34" s="27">
        <f>+E24-E32</f>
        <v>-44473</v>
      </c>
      <c r="F34" s="27"/>
      <c r="G34" s="27">
        <f>+G24-G32</f>
        <v>-53853.999999999985</v>
      </c>
      <c r="H34" s="27"/>
      <c r="I34" s="27"/>
      <c r="J34" s="8"/>
      <c r="K34" s="15"/>
      <c r="L34" s="15"/>
      <c r="M34" s="15"/>
      <c r="N34" s="8"/>
    </row>
    <row r="35" spans="1:14" ht="12.75">
      <c r="A35" s="35"/>
      <c r="E35" s="27"/>
      <c r="F35" s="27"/>
      <c r="G35" s="27"/>
      <c r="H35" s="27"/>
      <c r="I35" s="27"/>
      <c r="J35" s="21"/>
      <c r="K35" s="21"/>
      <c r="L35" s="21"/>
      <c r="M35" s="21"/>
      <c r="N35" s="8"/>
    </row>
    <row r="36" spans="1:14" ht="13.5" thickBot="1">
      <c r="A36" s="35"/>
      <c r="E36" s="30">
        <f>+SUM(E12:E15)+E34</f>
        <v>123696</v>
      </c>
      <c r="F36" s="27"/>
      <c r="G36" s="30">
        <f>+SUM(G12:G15)+G34</f>
        <v>126341.00000000001</v>
      </c>
      <c r="H36" s="27"/>
      <c r="I36" s="27"/>
      <c r="J36" s="8"/>
      <c r="K36" s="15"/>
      <c r="L36" s="15"/>
      <c r="M36" s="15"/>
      <c r="N36" s="8"/>
    </row>
    <row r="37" spans="1:14" ht="13.5" thickTop="1">
      <c r="A37" s="35"/>
      <c r="E37" s="27"/>
      <c r="F37" s="27"/>
      <c r="G37" s="27"/>
      <c r="H37" s="27"/>
      <c r="I37" s="27"/>
      <c r="J37" s="8"/>
      <c r="K37" s="15"/>
      <c r="L37" s="15"/>
      <c r="M37" s="15"/>
      <c r="N37" s="8"/>
    </row>
    <row r="38" spans="1:14" ht="12.75">
      <c r="A38" s="34" t="s">
        <v>92</v>
      </c>
      <c r="B38" s="2" t="s">
        <v>63</v>
      </c>
      <c r="E38" s="27"/>
      <c r="F38" s="27"/>
      <c r="G38" s="27"/>
      <c r="H38" s="27"/>
      <c r="I38" s="27"/>
      <c r="J38" s="8"/>
      <c r="K38" s="15"/>
      <c r="L38" s="15"/>
      <c r="M38" s="15"/>
      <c r="N38" s="8"/>
    </row>
    <row r="39" spans="1:14" ht="12.75">
      <c r="A39" s="35"/>
      <c r="B39" s="2" t="s">
        <v>64</v>
      </c>
      <c r="E39" s="27">
        <v>42202</v>
      </c>
      <c r="F39" s="27"/>
      <c r="G39" s="27">
        <v>42202</v>
      </c>
      <c r="H39" s="27"/>
      <c r="I39" s="27"/>
      <c r="J39" s="21"/>
      <c r="K39" s="21"/>
      <c r="L39" s="21"/>
      <c r="M39" s="21"/>
      <c r="N39" s="8"/>
    </row>
    <row r="40" spans="1:14" ht="12.75">
      <c r="A40" s="35"/>
      <c r="B40" s="2" t="s">
        <v>65</v>
      </c>
      <c r="E40" s="27"/>
      <c r="F40" s="27"/>
      <c r="G40" s="27"/>
      <c r="H40" s="27"/>
      <c r="I40" s="27"/>
      <c r="J40" s="8"/>
      <c r="K40" s="15"/>
      <c r="L40" s="15"/>
      <c r="M40" s="15"/>
      <c r="N40" s="8"/>
    </row>
    <row r="41" spans="1:14" ht="12.75">
      <c r="A41" s="35"/>
      <c r="C41" s="18" t="s">
        <v>66</v>
      </c>
      <c r="D41" s="18"/>
      <c r="E41" s="27">
        <v>4100</v>
      </c>
      <c r="F41" s="27"/>
      <c r="G41" s="27">
        <v>4100</v>
      </c>
      <c r="H41" s="27"/>
      <c r="I41" s="27"/>
      <c r="J41" s="8"/>
      <c r="K41" s="15"/>
      <c r="L41" s="15"/>
      <c r="M41" s="15"/>
      <c r="N41" s="8"/>
    </row>
    <row r="42" spans="1:14" ht="12.75">
      <c r="A42" s="35"/>
      <c r="C42" s="18" t="s">
        <v>67</v>
      </c>
      <c r="D42" s="18"/>
      <c r="E42" s="27">
        <v>13132</v>
      </c>
      <c r="F42" s="27"/>
      <c r="G42" s="27">
        <v>13132</v>
      </c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18" t="s">
        <v>68</v>
      </c>
      <c r="D43" s="18"/>
      <c r="E43" s="27">
        <v>12562</v>
      </c>
      <c r="F43" s="27"/>
      <c r="G43" s="27">
        <v>16430</v>
      </c>
      <c r="H43" s="27"/>
      <c r="I43" s="27"/>
      <c r="J43" s="8"/>
      <c r="K43" s="8"/>
      <c r="L43" s="8"/>
      <c r="M43" s="8"/>
      <c r="N43" s="8"/>
    </row>
    <row r="44" spans="1:14" ht="12.75">
      <c r="A44" s="35"/>
      <c r="C44" s="18" t="s">
        <v>125</v>
      </c>
      <c r="E44" s="27">
        <v>-2131</v>
      </c>
      <c r="F44" s="27"/>
      <c r="G44" s="27">
        <v>-2345</v>
      </c>
      <c r="H44" s="27"/>
      <c r="I44" s="27"/>
      <c r="J44" s="8"/>
      <c r="K44" s="8"/>
      <c r="L44" s="8"/>
      <c r="M44" s="8"/>
      <c r="N44" s="8"/>
    </row>
    <row r="45" spans="1:14" ht="12.75">
      <c r="A45" s="35"/>
      <c r="C45" s="18"/>
      <c r="E45" s="27"/>
      <c r="F45" s="27"/>
      <c r="G45" s="27"/>
      <c r="H45" s="27"/>
      <c r="I45" s="27"/>
      <c r="J45" s="8"/>
      <c r="K45" s="8"/>
      <c r="L45" s="8"/>
      <c r="M45" s="8"/>
      <c r="N45" s="8"/>
    </row>
    <row r="46" spans="1:14" ht="12.75">
      <c r="A46" s="35"/>
      <c r="E46" s="29">
        <f>SUM(E39:E44)</f>
        <v>69865</v>
      </c>
      <c r="F46" s="27"/>
      <c r="G46" s="29">
        <f>SUM(G39:G44)</f>
        <v>73519</v>
      </c>
      <c r="H46" s="27"/>
      <c r="I46" s="27"/>
      <c r="J46" s="8"/>
      <c r="K46" s="8"/>
      <c r="L46" s="8"/>
      <c r="M46" s="8"/>
      <c r="N46" s="8"/>
    </row>
    <row r="47" spans="1:14" ht="12.75">
      <c r="A47" s="35"/>
      <c r="E47" s="27"/>
      <c r="F47" s="27"/>
      <c r="G47" s="27"/>
      <c r="H47" s="27"/>
      <c r="I47" s="27"/>
      <c r="J47" s="8"/>
      <c r="K47" s="8"/>
      <c r="L47" s="8"/>
      <c r="M47" s="8"/>
      <c r="N47" s="8"/>
    </row>
    <row r="48" spans="1:14" ht="12.75">
      <c r="A48" s="34" t="s">
        <v>93</v>
      </c>
      <c r="B48" s="2" t="s">
        <v>69</v>
      </c>
      <c r="E48" s="27">
        <v>410</v>
      </c>
      <c r="F48" s="27"/>
      <c r="G48" s="27">
        <v>413</v>
      </c>
      <c r="H48" s="27"/>
      <c r="I48" s="27"/>
      <c r="J48" s="8"/>
      <c r="K48" s="8"/>
      <c r="L48" s="8"/>
      <c r="M48" s="8"/>
      <c r="N48" s="8"/>
    </row>
    <row r="49" spans="1:14" ht="12.75">
      <c r="A49" s="34" t="s">
        <v>94</v>
      </c>
      <c r="B49" s="2" t="s">
        <v>70</v>
      </c>
      <c r="E49" s="27">
        <v>51602</v>
      </c>
      <c r="F49" s="27"/>
      <c r="G49" s="27">
        <v>50590</v>
      </c>
      <c r="H49" s="27"/>
      <c r="I49" s="27"/>
      <c r="J49" s="8"/>
      <c r="K49" s="8"/>
      <c r="L49" s="8"/>
      <c r="M49" s="8"/>
      <c r="N49" s="8"/>
    </row>
    <row r="50" spans="1:11" ht="12.75">
      <c r="A50" s="34" t="s">
        <v>95</v>
      </c>
      <c r="B50" s="2" t="s">
        <v>71</v>
      </c>
      <c r="E50" s="31"/>
      <c r="F50" s="27"/>
      <c r="G50" s="31"/>
      <c r="H50" s="27"/>
      <c r="I50" s="27"/>
      <c r="J50" s="8"/>
      <c r="K50" s="8"/>
    </row>
    <row r="51" spans="1:11" ht="12.75">
      <c r="A51" s="35"/>
      <c r="C51" s="18" t="s">
        <v>72</v>
      </c>
      <c r="D51" s="18"/>
      <c r="E51" s="31">
        <v>1819</v>
      </c>
      <c r="F51" s="27"/>
      <c r="G51" s="31">
        <v>1819</v>
      </c>
      <c r="H51" s="27"/>
      <c r="I51" s="27"/>
      <c r="J51" s="8"/>
      <c r="K51" s="8"/>
    </row>
    <row r="52" spans="1:11" ht="12.75">
      <c r="A52" s="35"/>
      <c r="E52" s="31"/>
      <c r="F52" s="27"/>
      <c r="G52" s="31"/>
      <c r="H52" s="27"/>
      <c r="I52" s="27"/>
      <c r="J52" s="8"/>
      <c r="K52" s="8"/>
    </row>
    <row r="53" spans="1:11" ht="13.5" thickBot="1">
      <c r="A53" s="35"/>
      <c r="E53" s="30">
        <f>SUM(E46:E52)</f>
        <v>123696</v>
      </c>
      <c r="F53" s="27"/>
      <c r="G53" s="30">
        <f>SUM(G46:G52)</f>
        <v>126341</v>
      </c>
      <c r="H53" s="27"/>
      <c r="I53" s="27"/>
      <c r="J53" s="8"/>
      <c r="K53" s="8"/>
    </row>
    <row r="54" spans="1:11" ht="13.5" thickTop="1">
      <c r="A54" s="35"/>
      <c r="E54" s="31"/>
      <c r="F54" s="27"/>
      <c r="G54" s="31"/>
      <c r="H54" s="27"/>
      <c r="I54" s="27"/>
      <c r="J54" s="8"/>
      <c r="K54" s="8"/>
    </row>
    <row r="55" spans="1:11" ht="12.75">
      <c r="A55" s="34" t="s">
        <v>96</v>
      </c>
      <c r="B55" s="2" t="s">
        <v>97</v>
      </c>
      <c r="E55" s="31">
        <f>+(E46-E15)/84405.583*100</f>
        <v>82.77177589070145</v>
      </c>
      <c r="F55" s="27"/>
      <c r="G55" s="31">
        <f>+(G46-G15)/84405.583*100</f>
        <v>87.09376487571919</v>
      </c>
      <c r="H55" s="27"/>
      <c r="I55" s="27"/>
      <c r="J55" s="8"/>
      <c r="K55" s="8"/>
    </row>
    <row r="56" spans="1:11" ht="12.75">
      <c r="A56" s="35"/>
      <c r="E56" s="31"/>
      <c r="F56" s="27"/>
      <c r="G56" s="31"/>
      <c r="H56" s="27"/>
      <c r="I56" s="27"/>
      <c r="J56" s="8"/>
      <c r="K56" s="8"/>
    </row>
    <row r="57" spans="1:11" ht="12.75">
      <c r="A57" s="35"/>
      <c r="C57" s="10" t="s">
        <v>73</v>
      </c>
      <c r="D57" s="10"/>
      <c r="E57" s="31">
        <f>+E36-E53</f>
        <v>0</v>
      </c>
      <c r="F57" s="27"/>
      <c r="G57" s="31">
        <f>+G36-G53</f>
        <v>0</v>
      </c>
      <c r="H57" s="27"/>
      <c r="I57" s="27"/>
      <c r="J57" s="8"/>
      <c r="K57" s="8"/>
    </row>
    <row r="58" spans="5:11" ht="12.75">
      <c r="E58" s="31"/>
      <c r="F58" s="27"/>
      <c r="G58" s="31"/>
      <c r="H58" s="27"/>
      <c r="I58" s="27"/>
      <c r="J58" s="8"/>
      <c r="K58" s="8"/>
    </row>
    <row r="59" spans="5:11" ht="12.75">
      <c r="E59" s="31"/>
      <c r="F59" s="27"/>
      <c r="G59" s="31"/>
      <c r="H59" s="27"/>
      <c r="I59" s="27"/>
      <c r="J59" s="8"/>
      <c r="K59" s="8"/>
    </row>
    <row r="60" spans="5:11" ht="12.75">
      <c r="E60" s="31"/>
      <c r="F60" s="27"/>
      <c r="G60" s="31"/>
      <c r="H60" s="27"/>
      <c r="I60" s="27"/>
      <c r="J60" s="8"/>
      <c r="K60" s="8"/>
    </row>
    <row r="61" spans="5:11" ht="12.75">
      <c r="E61" s="31"/>
      <c r="F61" s="27"/>
      <c r="G61" s="31"/>
      <c r="H61" s="27"/>
      <c r="I61" s="27"/>
      <c r="J61" s="8"/>
      <c r="K61" s="8"/>
    </row>
    <row r="62" spans="5:11" ht="12.75">
      <c r="E62" s="31"/>
      <c r="F62" s="27"/>
      <c r="G62" s="31"/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5:11" ht="12.75">
      <c r="E65" s="31"/>
      <c r="F65" s="27"/>
      <c r="G65" s="31"/>
      <c r="H65" s="27"/>
      <c r="I65" s="27"/>
      <c r="J65" s="8"/>
      <c r="K65" s="8"/>
    </row>
    <row r="66" spans="6:11" ht="12.75">
      <c r="F66" s="8"/>
      <c r="H66" s="8"/>
      <c r="I66" s="8"/>
      <c r="J66" s="8"/>
      <c r="K66" s="8"/>
    </row>
    <row r="67" spans="6:11" ht="12.75">
      <c r="F67" s="8"/>
      <c r="H67" s="8"/>
      <c r="I67" s="8"/>
      <c r="J67" s="8"/>
      <c r="K67" s="8"/>
    </row>
    <row r="68" spans="6:11" ht="12.75">
      <c r="F68" s="8"/>
      <c r="H68" s="8"/>
      <c r="I68" s="8"/>
      <c r="J68" s="8"/>
      <c r="K68" s="8"/>
    </row>
    <row r="69" spans="6:11" ht="12.75">
      <c r="F69" s="8"/>
      <c r="H69" s="8"/>
      <c r="I69" s="8"/>
      <c r="J69" s="8"/>
      <c r="K69" s="8"/>
    </row>
    <row r="70" spans="6:11" ht="12.75">
      <c r="F70" s="8"/>
      <c r="H70" s="8"/>
      <c r="I70" s="8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8:11" ht="12.75">
      <c r="H397" s="8"/>
      <c r="I397" s="8"/>
      <c r="J397" s="8"/>
      <c r="K397" s="8"/>
    </row>
    <row r="398" spans="8:11" ht="12.75">
      <c r="H398" s="8"/>
      <c r="I398" s="8"/>
      <c r="J398" s="8"/>
      <c r="K398" s="8"/>
    </row>
    <row r="399" spans="8:11" ht="12.75">
      <c r="H399" s="8"/>
      <c r="I399" s="8"/>
      <c r="J399" s="8"/>
      <c r="K399" s="8"/>
    </row>
    <row r="400" spans="8:11" ht="12.75">
      <c r="H400" s="8"/>
      <c r="I400" s="8"/>
      <c r="J400" s="8"/>
      <c r="K400" s="8"/>
    </row>
    <row r="401" spans="8:11" ht="12.75"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2000-12-19T04:50:15Z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